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hysics\"/>
    </mc:Choice>
  </mc:AlternateContent>
  <bookViews>
    <workbookView xWindow="0" yWindow="0" windowWidth="21570" windowHeight="10245"/>
  </bookViews>
  <sheets>
    <sheet name="confirmatory factor analysis" sheetId="1" r:id="rId1"/>
  </sheets>
  <definedNames>
    <definedName name="E">'confirmatory factor analysis'!$B$18:$G$23</definedName>
    <definedName name="Error">'confirmatory factor analysis'!$B$18:$G$23</definedName>
    <definedName name="greeksigma">'confirmatory factor analysis'!$B$34:$G$39</definedName>
    <definedName name="L">'confirmatory factor analysis'!$B$10:$B$15</definedName>
    <definedName name="LL_Calc">'confirmatory factor analysis'!$B$26:$G$31</definedName>
    <definedName name="LL_Name">'confirmatory factor analysis'!$I$26:$N$31</definedName>
    <definedName name="Ltransl">'confirmatory factor analysis'!$I$26:$N$31</definedName>
    <definedName name="Scovar">'confirmatory factor analysis'!$B$2:$G$7</definedName>
    <definedName name="Sigma">'confirmatory factor analysis'!$B$26:$G$31</definedName>
    <definedName name="SIgmaCalc">'confirmatory factor analysis'!$B$26:$G$31</definedName>
    <definedName name="SigmaGreek">'confirmatory factor analysis'!#REF!</definedName>
    <definedName name="Sigmaname">'confirmatory factor analysis'!$I$26:$N$31</definedName>
    <definedName name="Sname">'confirmatory factor analysis'!$B$2:$G$7</definedName>
    <definedName name="solver_adj" localSheetId="0" hidden="1">'confirmatory factor analysis'!$B$10:$B$15,'confirmatory factor analysis'!$B$18,'confirmatory factor analysis'!$C$19,'confirmatory factor analysis'!$D$20,'confirmatory factor analysis'!$E$21,'confirmatory factor analysis'!$F$22,'confirmatory factor analysis'!$G$23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'confirmatory factor analysis'!$B$57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ransl">'confirmatory factor analysis'!$D$10:$I$10</definedName>
  </definedNames>
  <calcPr calcId="152511"/>
</workbook>
</file>

<file path=xl/calcChain.xml><?xml version="1.0" encoding="utf-8"?>
<calcChain xmlns="http://schemas.openxmlformats.org/spreadsheetml/2006/main">
  <c r="D10" i="1" l="1" a="1"/>
  <c r="D10" i="1" s="1"/>
  <c r="I2" i="1" a="1"/>
  <c r="J3" i="1"/>
  <c r="I7" i="1"/>
  <c r="M5" i="1"/>
  <c r="K4" i="1"/>
  <c r="I3" i="1"/>
  <c r="N6" i="1"/>
  <c r="L5" i="1"/>
  <c r="J4" i="1"/>
  <c r="N2" i="1"/>
  <c r="M6" i="1"/>
  <c r="K5" i="1"/>
  <c r="I4" i="1"/>
  <c r="M2" i="1"/>
  <c r="N7" i="1"/>
  <c r="L6" i="1"/>
  <c r="J5" i="1"/>
  <c r="N3" i="1"/>
  <c r="L2" i="1"/>
  <c r="M7" i="1"/>
  <c r="K6" i="1"/>
  <c r="I5" i="1"/>
  <c r="M3" i="1"/>
  <c r="K2" i="1"/>
  <c r="L7" i="1"/>
  <c r="J6" i="1"/>
  <c r="N4" i="1"/>
  <c r="L3" i="1"/>
  <c r="J2" i="1"/>
  <c r="K7" i="1"/>
  <c r="I6" i="1"/>
  <c r="M4" i="1"/>
  <c r="K3" i="1"/>
  <c r="I2" i="1"/>
  <c r="J7" i="1"/>
  <c r="N5" i="1"/>
  <c r="L4" i="1"/>
  <c r="I10" i="1" l="1"/>
  <c r="G10" i="1"/>
  <c r="E10" i="1"/>
  <c r="H10" i="1"/>
  <c r="F10" i="1"/>
  <c r="B34" i="1" l="1" a="1"/>
  <c r="E36" i="1" s="1"/>
  <c r="B26" i="1" a="1"/>
  <c r="I26" i="1" a="1"/>
  <c r="E35" i="1" l="1"/>
  <c r="D35" i="1"/>
  <c r="C34" i="1"/>
  <c r="D38" i="1"/>
  <c r="C39" i="1"/>
  <c r="G34" i="1"/>
  <c r="B36" i="1"/>
  <c r="F34" i="1"/>
  <c r="C37" i="1"/>
  <c r="E37" i="1"/>
  <c r="G39" i="1"/>
  <c r="D34" i="1"/>
  <c r="F35" i="1"/>
  <c r="B35" i="1"/>
  <c r="B39" i="1"/>
  <c r="F37" i="1"/>
  <c r="F38" i="1"/>
  <c r="E34" i="1"/>
  <c r="B34" i="1"/>
  <c r="G35" i="1"/>
  <c r="G37" i="1"/>
  <c r="C36" i="1"/>
  <c r="D39" i="1"/>
  <c r="C35" i="1"/>
  <c r="G38" i="1"/>
  <c r="F36" i="1"/>
  <c r="D37" i="1"/>
  <c r="C38" i="1"/>
  <c r="E38" i="1"/>
  <c r="D36" i="1"/>
  <c r="B38" i="1"/>
  <c r="F39" i="1"/>
  <c r="G36" i="1"/>
  <c r="E39" i="1"/>
  <c r="B37" i="1"/>
  <c r="C29" i="1"/>
  <c r="C26" i="1"/>
  <c r="F30" i="1"/>
  <c r="D26" i="1"/>
  <c r="D28" i="1"/>
  <c r="B27" i="1"/>
  <c r="E31" i="1"/>
  <c r="F28" i="1"/>
  <c r="F29" i="1"/>
  <c r="D27" i="1"/>
  <c r="E28" i="1"/>
  <c r="D30" i="1"/>
  <c r="F31" i="1"/>
  <c r="G27" i="1"/>
  <c r="G28" i="1"/>
  <c r="C27" i="1"/>
  <c r="B28" i="1"/>
  <c r="E26" i="1"/>
  <c r="G30" i="1"/>
  <c r="E29" i="1"/>
  <c r="E27" i="1"/>
  <c r="D31" i="1"/>
  <c r="B31" i="1"/>
  <c r="G31" i="1"/>
  <c r="E30" i="1"/>
  <c r="B26" i="1"/>
  <c r="C28" i="1"/>
  <c r="B30" i="1"/>
  <c r="G26" i="1"/>
  <c r="G29" i="1"/>
  <c r="D29" i="1"/>
  <c r="F26" i="1"/>
  <c r="C31" i="1"/>
  <c r="C30" i="1"/>
  <c r="B29" i="1"/>
  <c r="F27" i="1"/>
  <c r="I34" i="1" a="1"/>
  <c r="J26" i="1"/>
  <c r="J30" i="1"/>
  <c r="N31" i="1"/>
  <c r="K31" i="1"/>
  <c r="K30" i="1"/>
  <c r="J29" i="1"/>
  <c r="I27" i="1"/>
  <c r="N28" i="1"/>
  <c r="J27" i="1"/>
  <c r="L28" i="1"/>
  <c r="I30" i="1"/>
  <c r="I26" i="1"/>
  <c r="K28" i="1"/>
  <c r="K29" i="1"/>
  <c r="M31" i="1"/>
  <c r="J28" i="1"/>
  <c r="K26" i="1"/>
  <c r="K27" i="1"/>
  <c r="N26" i="1"/>
  <c r="L26" i="1"/>
  <c r="I29" i="1"/>
  <c r="N30" i="1"/>
  <c r="L29" i="1"/>
  <c r="M28" i="1"/>
  <c r="N27" i="1"/>
  <c r="M30" i="1"/>
  <c r="J31" i="1"/>
  <c r="L30" i="1"/>
  <c r="N29" i="1"/>
  <c r="I28" i="1"/>
  <c r="M26" i="1"/>
  <c r="L31" i="1"/>
  <c r="M27" i="1"/>
  <c r="M29" i="1"/>
  <c r="I31" i="1"/>
  <c r="L27" i="1"/>
  <c r="I42" i="1" l="1" a="1"/>
  <c r="I46" i="1" s="1"/>
  <c r="B42" i="1" a="1"/>
  <c r="G42" i="1" s="1"/>
  <c r="N38" i="1"/>
  <c r="L34" i="1"/>
  <c r="M35" i="1"/>
  <c r="M34" i="1"/>
  <c r="J34" i="1"/>
  <c r="I38" i="1"/>
  <c r="I37" i="1"/>
  <c r="K37" i="1"/>
  <c r="J36" i="1"/>
  <c r="M38" i="1"/>
  <c r="J35" i="1"/>
  <c r="I35" i="1"/>
  <c r="K38" i="1"/>
  <c r="L36" i="1"/>
  <c r="K39" i="1"/>
  <c r="I34" i="1"/>
  <c r="J37" i="1"/>
  <c r="M39" i="1"/>
  <c r="J38" i="1"/>
  <c r="N34" i="1"/>
  <c r="L35" i="1"/>
  <c r="L38" i="1"/>
  <c r="N36" i="1"/>
  <c r="I36" i="1"/>
  <c r="K36" i="1"/>
  <c r="M36" i="1"/>
  <c r="M37" i="1"/>
  <c r="N35" i="1"/>
  <c r="I39" i="1"/>
  <c r="L37" i="1"/>
  <c r="J39" i="1"/>
  <c r="K34" i="1"/>
  <c r="K35" i="1"/>
  <c r="L39" i="1"/>
  <c r="N37" i="1"/>
  <c r="N39" i="1"/>
  <c r="J43" i="1" l="1"/>
  <c r="L45" i="1"/>
  <c r="K47" i="1"/>
  <c r="L47" i="1"/>
  <c r="L43" i="1"/>
  <c r="M43" i="1"/>
  <c r="J45" i="1"/>
  <c r="L46" i="1"/>
  <c r="K42" i="1"/>
  <c r="J44" i="1"/>
  <c r="J46" i="1"/>
  <c r="M46" i="1"/>
  <c r="I42" i="1"/>
  <c r="J47" i="1"/>
  <c r="N45" i="1"/>
  <c r="I47" i="1"/>
  <c r="K44" i="1"/>
  <c r="J42" i="1"/>
  <c r="N47" i="1"/>
  <c r="M44" i="1"/>
  <c r="N46" i="1"/>
  <c r="M45" i="1"/>
  <c r="K43" i="1"/>
  <c r="I44" i="1"/>
  <c r="I45" i="1"/>
  <c r="K45" i="1"/>
  <c r="N44" i="1"/>
  <c r="I43" i="1"/>
  <c r="N43" i="1"/>
  <c r="M47" i="1"/>
  <c r="L44" i="1"/>
  <c r="K46" i="1"/>
  <c r="L42" i="1"/>
  <c r="N42" i="1"/>
  <c r="M42" i="1"/>
  <c r="D46" i="1"/>
  <c r="E42" i="1"/>
  <c r="F45" i="1"/>
  <c r="F47" i="1"/>
  <c r="D45" i="1"/>
  <c r="D42" i="1"/>
  <c r="F46" i="1"/>
  <c r="B53" i="1" s="1"/>
  <c r="G47" i="1"/>
  <c r="B54" i="1" s="1"/>
  <c r="C42" i="1"/>
  <c r="G45" i="1"/>
  <c r="F43" i="1"/>
  <c r="E46" i="1"/>
  <c r="G44" i="1"/>
  <c r="G43" i="1"/>
  <c r="E45" i="1"/>
  <c r="B52" i="1" s="1"/>
  <c r="C45" i="1"/>
  <c r="C44" i="1"/>
  <c r="D44" i="1"/>
  <c r="B51" i="1" s="1"/>
  <c r="B47" i="1"/>
  <c r="C47" i="1"/>
  <c r="B42" i="1"/>
  <c r="B49" i="1" s="1"/>
  <c r="B43" i="1"/>
  <c r="G46" i="1"/>
  <c r="C46" i="1"/>
  <c r="D43" i="1"/>
  <c r="F44" i="1"/>
  <c r="C43" i="1"/>
  <c r="B50" i="1" s="1"/>
  <c r="B44" i="1"/>
  <c r="B45" i="1"/>
  <c r="B46" i="1"/>
  <c r="F42" i="1"/>
  <c r="D47" i="1"/>
  <c r="E43" i="1"/>
  <c r="E47" i="1"/>
  <c r="E44" i="1"/>
  <c r="B55" i="1" l="1"/>
  <c r="B57" i="1" s="1"/>
  <c r="B58" i="1" s="1"/>
  <c r="B59" i="1" s="1"/>
</calcChain>
</file>

<file path=xl/sharedStrings.xml><?xml version="1.0" encoding="utf-8"?>
<sst xmlns="http://schemas.openxmlformats.org/spreadsheetml/2006/main" count="19" uniqueCount="18">
  <si>
    <t>L</t>
  </si>
  <si>
    <t>Transl</t>
  </si>
  <si>
    <t>E</t>
  </si>
  <si>
    <t>Scovar</t>
  </si>
  <si>
    <t>scovar+ E</t>
  </si>
  <si>
    <t>calc by name</t>
  </si>
  <si>
    <t>calc by array</t>
  </si>
  <si>
    <t>calc by name--   called greeksigma</t>
  </si>
  <si>
    <t>checking for grreksigma name</t>
  </si>
  <si>
    <t>checking for scovar name</t>
  </si>
  <si>
    <t>computer recognizes array by its name after high light the area</t>
  </si>
  <si>
    <t>N=358</t>
  </si>
  <si>
    <t>scovar has 6*7/2 = 21 elements , 12 variables for Excel to change (L array and E arror) , therefore degree of freedom = 21-12= 9</t>
  </si>
  <si>
    <t>See discussions, stats, and author profiles for this publication at:</t>
  </si>
  <si>
    <t>https://www.researchgate.net/publication/7151927</t>
  </si>
  <si>
    <t>Jeremy Miles.  Confirmatory factor analysis using Microsoft Excel.  Begavior Research Methods (2005) 37(4), page 672-676.  https://www.researchgate.net/publication/7151927</t>
  </si>
  <si>
    <t>covariance imput</t>
  </si>
  <si>
    <t>insrtruction: paste input 6x6 covar-matrix onto B2 to G7, initial guess L10-L15, run 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</si>
</sst>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</xdr:colOff>
      <xdr:row>63</xdr:row>
      <xdr:rowOff>9525</xdr:rowOff>
    </xdr:from>
    <xdr:to>
      <xdr:col>38</xdr:col>
      <xdr:colOff>533400</xdr:colOff>
      <xdr:row>81</xdr:row>
      <xdr:rowOff>75763</xdr:rowOff>
    </xdr:to>
    <xdr:pic>
      <xdr:nvPicPr>
        <xdr:cNvPr id="3" name="Picture 2" descr="excel result values" title="results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7601"/>
        <a:stretch/>
      </xdr:blipFill>
      <xdr:spPr>
        <a:xfrm>
          <a:off x="12201525" y="12011025"/>
          <a:ext cx="11496675" cy="3495238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</xdr:colOff>
      <xdr:row>4</xdr:row>
      <xdr:rowOff>47625</xdr:rowOff>
    </xdr:from>
    <xdr:to>
      <xdr:col>38</xdr:col>
      <xdr:colOff>552450</xdr:colOff>
      <xdr:row>35</xdr:row>
      <xdr:rowOff>46887</xdr:rowOff>
    </xdr:to>
    <xdr:pic>
      <xdr:nvPicPr>
        <xdr:cNvPr id="4" name="Picture 3" descr="illustration of the confirmatory factory analysis model" title="confimatory factor analysis model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7601"/>
        <a:stretch/>
      </xdr:blipFill>
      <xdr:spPr>
        <a:xfrm>
          <a:off x="12220575" y="809625"/>
          <a:ext cx="11496675" cy="5904762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35</xdr:row>
      <xdr:rowOff>95250</xdr:rowOff>
    </xdr:from>
    <xdr:to>
      <xdr:col>38</xdr:col>
      <xdr:colOff>523876</xdr:colOff>
      <xdr:row>62</xdr:row>
      <xdr:rowOff>113655</xdr:rowOff>
    </xdr:to>
    <xdr:pic>
      <xdr:nvPicPr>
        <xdr:cNvPr id="5" name="Picture 4" descr="input covariance values&#10;" title="defining s-matrix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7669"/>
        <a:stretch/>
      </xdr:blipFill>
      <xdr:spPr>
        <a:xfrm>
          <a:off x="12201526" y="6762750"/>
          <a:ext cx="11487150" cy="5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abSelected="1" workbookViewId="0"/>
  </sheetViews>
  <sheetFormatPr defaultRowHeight="15" x14ac:dyDescent="0.25"/>
  <sheetData>
    <row r="1" spans="2:17" x14ac:dyDescent="0.25">
      <c r="B1" t="s">
        <v>3</v>
      </c>
      <c r="D1" t="s">
        <v>16</v>
      </c>
      <c r="I1" t="s">
        <v>4</v>
      </c>
      <c r="J1" t="s">
        <v>9</v>
      </c>
      <c r="Q1" t="s">
        <v>13</v>
      </c>
    </row>
    <row r="2" spans="2:17" x14ac:dyDescent="0.25">
      <c r="B2">
        <v>0.80400000000000005</v>
      </c>
      <c r="C2">
        <v>0.39900000000000002</v>
      </c>
      <c r="D2">
        <v>0.5</v>
      </c>
      <c r="E2">
        <v>0.36699999999999999</v>
      </c>
      <c r="F2">
        <v>0.45100000000000001</v>
      </c>
      <c r="G2">
        <v>0.51</v>
      </c>
      <c r="I2">
        <f t="array" ref="I2:N7">Scovar+E</f>
        <v>1.1550049275075351</v>
      </c>
      <c r="J2">
        <v>0.39900000000000002</v>
      </c>
      <c r="K2">
        <v>0.5</v>
      </c>
      <c r="L2">
        <v>0.36699999999999999</v>
      </c>
      <c r="M2">
        <v>0.45100000000000001</v>
      </c>
      <c r="N2">
        <v>0.51</v>
      </c>
      <c r="Q2" t="s">
        <v>14</v>
      </c>
    </row>
    <row r="3" spans="2:17" x14ac:dyDescent="0.25">
      <c r="B3">
        <v>0.39900000000000002</v>
      </c>
      <c r="C3">
        <v>0.83299999999999996</v>
      </c>
      <c r="D3">
        <v>0.433</v>
      </c>
      <c r="E3">
        <v>0.28299999999999997</v>
      </c>
      <c r="F3">
        <v>0.372</v>
      </c>
      <c r="G3">
        <v>0.377</v>
      </c>
      <c r="I3">
        <v>0.39900000000000002</v>
      </c>
      <c r="J3">
        <v>1.3647401741180922</v>
      </c>
      <c r="K3">
        <v>0.433</v>
      </c>
      <c r="L3">
        <v>0.28299999999999997</v>
      </c>
      <c r="M3">
        <v>0.372</v>
      </c>
      <c r="N3">
        <v>0.377</v>
      </c>
    </row>
    <row r="4" spans="2:17" x14ac:dyDescent="0.25">
      <c r="B4">
        <v>0.5</v>
      </c>
      <c r="C4">
        <v>0.433</v>
      </c>
      <c r="D4">
        <v>0.80500000000000005</v>
      </c>
      <c r="E4">
        <v>0.33900000000000002</v>
      </c>
      <c r="F4">
        <v>0.55100000000000005</v>
      </c>
      <c r="G4">
        <v>0.54300000000000004</v>
      </c>
      <c r="I4">
        <v>0.5</v>
      </c>
      <c r="J4">
        <v>0.433</v>
      </c>
      <c r="K4">
        <v>1.0497597700189858</v>
      </c>
      <c r="L4">
        <v>0.33900000000000002</v>
      </c>
      <c r="M4">
        <v>0.55100000000000005</v>
      </c>
      <c r="N4">
        <v>0.54300000000000004</v>
      </c>
      <c r="Q4" t="s">
        <v>15</v>
      </c>
    </row>
    <row r="5" spans="2:17" x14ac:dyDescent="0.25">
      <c r="B5">
        <v>0.36699999999999999</v>
      </c>
      <c r="C5">
        <v>0.28299999999999997</v>
      </c>
      <c r="D5">
        <v>0.33900000000000002</v>
      </c>
      <c r="E5">
        <v>0.73299999999999998</v>
      </c>
      <c r="F5">
        <v>0.33200000000000002</v>
      </c>
      <c r="G5">
        <v>0.34100000000000003</v>
      </c>
      <c r="I5">
        <v>0.36699999999999999</v>
      </c>
      <c r="J5">
        <v>0.28299999999999997</v>
      </c>
      <c r="K5">
        <v>0.33900000000000002</v>
      </c>
      <c r="L5">
        <v>1.2397731232799618</v>
      </c>
      <c r="M5">
        <v>0.33200000000000002</v>
      </c>
      <c r="N5">
        <v>0.34100000000000003</v>
      </c>
    </row>
    <row r="6" spans="2:17" x14ac:dyDescent="0.25">
      <c r="B6">
        <v>0.45100000000000001</v>
      </c>
      <c r="C6">
        <v>0.372</v>
      </c>
      <c r="D6">
        <v>0.55100000000000005</v>
      </c>
      <c r="E6">
        <v>0.33200000000000002</v>
      </c>
      <c r="F6">
        <v>0.78</v>
      </c>
      <c r="G6">
        <v>0.55600000000000005</v>
      </c>
      <c r="I6">
        <v>0.45100000000000001</v>
      </c>
      <c r="J6">
        <v>0.372</v>
      </c>
      <c r="K6">
        <v>0.55100000000000005</v>
      </c>
      <c r="L6">
        <v>0.33200000000000002</v>
      </c>
      <c r="M6">
        <v>1.0421446712903735</v>
      </c>
      <c r="N6">
        <v>0.55600000000000005</v>
      </c>
    </row>
    <row r="7" spans="2:17" x14ac:dyDescent="0.25">
      <c r="B7">
        <v>0.51</v>
      </c>
      <c r="C7">
        <v>0.377</v>
      </c>
      <c r="D7">
        <v>0.54300000000000004</v>
      </c>
      <c r="E7">
        <v>0.34100000000000003</v>
      </c>
      <c r="F7">
        <v>0.55600000000000005</v>
      </c>
      <c r="G7">
        <v>0.82499999999999996</v>
      </c>
      <c r="I7">
        <v>0.51</v>
      </c>
      <c r="J7">
        <v>0.377</v>
      </c>
      <c r="K7">
        <v>0.54300000000000004</v>
      </c>
      <c r="L7">
        <v>0.34100000000000003</v>
      </c>
      <c r="M7">
        <v>0.55600000000000005</v>
      </c>
      <c r="N7">
        <v>1.0993138123736532</v>
      </c>
    </row>
    <row r="9" spans="2:17" x14ac:dyDescent="0.25">
      <c r="B9" t="s">
        <v>0</v>
      </c>
      <c r="D9" t="s">
        <v>1</v>
      </c>
    </row>
    <row r="10" spans="2:17" x14ac:dyDescent="0.25">
      <c r="B10">
        <v>0.67304779989125307</v>
      </c>
      <c r="D10">
        <f t="array" ref="D10:I10">TRANSPOSE(L)</f>
        <v>0.67304779989125307</v>
      </c>
      <c r="E10">
        <v>0.54888867696917032</v>
      </c>
      <c r="F10">
        <v>0.7484902495533966</v>
      </c>
      <c r="G10">
        <v>0.47562312355718767</v>
      </c>
      <c r="H10">
        <v>0.7196200905498622</v>
      </c>
      <c r="I10">
        <v>0.74208025035805392</v>
      </c>
    </row>
    <row r="11" spans="2:17" x14ac:dyDescent="0.25">
      <c r="B11">
        <v>0.54888867696917032</v>
      </c>
    </row>
    <row r="12" spans="2:17" x14ac:dyDescent="0.25">
      <c r="B12">
        <v>0.7484902495533966</v>
      </c>
      <c r="D12" t="s">
        <v>17</v>
      </c>
    </row>
    <row r="13" spans="2:17" x14ac:dyDescent="0.25">
      <c r="B13" s="1">
        <v>0.47562312355718767</v>
      </c>
      <c r="D13" s="1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7" x14ac:dyDescent="0.25">
      <c r="B14">
        <v>0.7196200905498622</v>
      </c>
    </row>
    <row r="15" spans="2:17" x14ac:dyDescent="0.25">
      <c r="B15">
        <v>0.74208025035805392</v>
      </c>
    </row>
    <row r="17" spans="2:14" x14ac:dyDescent="0.25">
      <c r="B17" t="s">
        <v>2</v>
      </c>
    </row>
    <row r="18" spans="2:14" x14ac:dyDescent="0.25">
      <c r="B18">
        <v>0.35100492750753498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2:14" x14ac:dyDescent="0.25">
      <c r="B19">
        <v>0</v>
      </c>
      <c r="C19">
        <v>0.53174017411809216</v>
      </c>
      <c r="D19">
        <v>0</v>
      </c>
      <c r="E19">
        <v>0</v>
      </c>
      <c r="F19">
        <v>0</v>
      </c>
      <c r="G19">
        <v>0</v>
      </c>
    </row>
    <row r="20" spans="2:14" x14ac:dyDescent="0.25">
      <c r="B20">
        <v>0</v>
      </c>
      <c r="C20">
        <v>0</v>
      </c>
      <c r="D20">
        <v>0.24475977001898583</v>
      </c>
      <c r="E20">
        <v>0</v>
      </c>
      <c r="F20">
        <v>0</v>
      </c>
      <c r="G20">
        <v>0</v>
      </c>
    </row>
    <row r="21" spans="2:14" x14ac:dyDescent="0.25">
      <c r="B21">
        <v>0</v>
      </c>
      <c r="C21">
        <v>0</v>
      </c>
      <c r="D21">
        <v>0</v>
      </c>
      <c r="E21">
        <v>0.50677312327996182</v>
      </c>
      <c r="F21">
        <v>0</v>
      </c>
      <c r="G21">
        <v>0</v>
      </c>
    </row>
    <row r="22" spans="2:14" x14ac:dyDescent="0.25">
      <c r="B22">
        <v>0</v>
      </c>
      <c r="C22">
        <v>0</v>
      </c>
      <c r="D22">
        <v>0</v>
      </c>
      <c r="E22">
        <v>0</v>
      </c>
      <c r="F22">
        <v>0.26214467129037355</v>
      </c>
      <c r="G22">
        <v>0</v>
      </c>
    </row>
    <row r="23" spans="2:14" x14ac:dyDescent="0.25">
      <c r="B23">
        <v>0</v>
      </c>
      <c r="C23">
        <v>0</v>
      </c>
      <c r="D23">
        <v>0</v>
      </c>
      <c r="E23">
        <v>0</v>
      </c>
      <c r="F23">
        <v>0</v>
      </c>
      <c r="G23">
        <v>0.27431381237365332</v>
      </c>
    </row>
    <row r="25" spans="2:14" x14ac:dyDescent="0.25">
      <c r="B25" t="s">
        <v>6</v>
      </c>
      <c r="I25" t="s">
        <v>5</v>
      </c>
    </row>
    <row r="26" spans="2:14" x14ac:dyDescent="0.25">
      <c r="B26">
        <f t="array" ref="B26:G31">MMULT(B10:B15,D10:I10)</f>
        <v>0.45299334093845622</v>
      </c>
      <c r="C26">
        <v>0.36942831641932078</v>
      </c>
      <c r="D26">
        <v>0.5037697157019686</v>
      </c>
      <c r="E26">
        <v>0.32011709688757078</v>
      </c>
      <c r="F26">
        <v>0.48433871870212908</v>
      </c>
      <c r="G26">
        <v>0.49945547984623845</v>
      </c>
      <c r="I26">
        <f t="array" ref="I26:N31">MMULT(L,Transl)</f>
        <v>0.45299334093845622</v>
      </c>
      <c r="J26">
        <v>0.36942831641932078</v>
      </c>
      <c r="K26">
        <v>0.5037697157019686</v>
      </c>
      <c r="L26">
        <v>0.32011709688757078</v>
      </c>
      <c r="M26">
        <v>0.48433871870212908</v>
      </c>
      <c r="N26">
        <v>0.49945547984623845</v>
      </c>
    </row>
    <row r="27" spans="2:14" x14ac:dyDescent="0.25">
      <c r="B27">
        <v>0.36942831641932078</v>
      </c>
      <c r="C27">
        <v>0.30127877970496619</v>
      </c>
      <c r="D27">
        <v>0.41083782280168801</v>
      </c>
      <c r="E27">
        <v>0.26106414702524894</v>
      </c>
      <c r="F27">
        <v>0.39499131942234839</v>
      </c>
      <c r="G27">
        <v>0.40731944682398291</v>
      </c>
      <c r="I27">
        <v>0.36942831641932078</v>
      </c>
      <c r="J27">
        <v>0.30127877970496619</v>
      </c>
      <c r="K27">
        <v>0.41083782280168801</v>
      </c>
      <c r="L27">
        <v>0.26106414702524894</v>
      </c>
      <c r="M27">
        <v>0.39499131942234839</v>
      </c>
      <c r="N27">
        <v>0.40731944682398291</v>
      </c>
    </row>
    <row r="28" spans="2:14" x14ac:dyDescent="0.25">
      <c r="B28">
        <v>0.5037697157019686</v>
      </c>
      <c r="C28">
        <v>0.41083782280168801</v>
      </c>
      <c r="D28">
        <v>0.56023765367650591</v>
      </c>
      <c r="E28">
        <v>0.35599927044468538</v>
      </c>
      <c r="F28">
        <v>0.53862862115930421</v>
      </c>
      <c r="G28">
        <v>0.5554398317791468</v>
      </c>
      <c r="I28">
        <v>0.5037697157019686</v>
      </c>
      <c r="J28">
        <v>0.41083782280168801</v>
      </c>
      <c r="K28">
        <v>0.56023765367650591</v>
      </c>
      <c r="L28">
        <v>0.35599927044468538</v>
      </c>
      <c r="M28">
        <v>0.53862862115930421</v>
      </c>
      <c r="N28">
        <v>0.5554398317791468</v>
      </c>
    </row>
    <row r="29" spans="2:14" x14ac:dyDescent="0.25">
      <c r="B29">
        <v>0.32011709688757078</v>
      </c>
      <c r="C29">
        <v>0.26106414702524894</v>
      </c>
      <c r="D29">
        <v>0.35599927044468538</v>
      </c>
      <c r="E29">
        <v>0.22621735566229581</v>
      </c>
      <c r="F29">
        <v>0.34226795524183168</v>
      </c>
      <c r="G29">
        <v>0.35295052660539744</v>
      </c>
      <c r="I29">
        <v>0.32011709688757078</v>
      </c>
      <c r="J29">
        <v>0.26106414702524894</v>
      </c>
      <c r="K29">
        <v>0.35599927044468538</v>
      </c>
      <c r="L29">
        <v>0.22621735566229581</v>
      </c>
      <c r="M29">
        <v>0.34226795524183168</v>
      </c>
      <c r="N29">
        <v>0.35295052660539744</v>
      </c>
    </row>
    <row r="30" spans="2:14" x14ac:dyDescent="0.25">
      <c r="B30">
        <v>0.48433871870212908</v>
      </c>
      <c r="C30">
        <v>0.39499131942234839</v>
      </c>
      <c r="D30">
        <v>0.53862862115930421</v>
      </c>
      <c r="E30">
        <v>0.34226795524183168</v>
      </c>
      <c r="F30">
        <v>0.51785307472299191</v>
      </c>
      <c r="G30">
        <v>0.53401585695792719</v>
      </c>
      <c r="I30">
        <v>0.48433871870212908</v>
      </c>
      <c r="J30">
        <v>0.39499131942234839</v>
      </c>
      <c r="K30">
        <v>0.53862862115930421</v>
      </c>
      <c r="L30">
        <v>0.34226795524183168</v>
      </c>
      <c r="M30">
        <v>0.51785307472299191</v>
      </c>
      <c r="N30">
        <v>0.53401585695792719</v>
      </c>
    </row>
    <row r="31" spans="2:14" x14ac:dyDescent="0.25">
      <c r="B31">
        <v>0.49945547984623845</v>
      </c>
      <c r="C31">
        <v>0.40731944682398291</v>
      </c>
      <c r="D31">
        <v>0.5554398317791468</v>
      </c>
      <c r="E31">
        <v>0.35295052660539744</v>
      </c>
      <c r="F31">
        <v>0.53401585695792719</v>
      </c>
      <c r="G31">
        <v>0.55068309797147197</v>
      </c>
      <c r="I31">
        <v>0.49945547984623845</v>
      </c>
      <c r="J31">
        <v>0.40731944682398291</v>
      </c>
      <c r="K31">
        <v>0.5554398317791468</v>
      </c>
      <c r="L31">
        <v>0.35295052660539744</v>
      </c>
      <c r="M31">
        <v>0.53401585695792719</v>
      </c>
      <c r="N31">
        <v>0.55068309797147197</v>
      </c>
    </row>
    <row r="33" spans="2:14" x14ac:dyDescent="0.25">
      <c r="B33" t="s">
        <v>7</v>
      </c>
      <c r="I33" t="s">
        <v>8</v>
      </c>
    </row>
    <row r="34" spans="2:14" x14ac:dyDescent="0.25">
      <c r="B34">
        <f t="array" ref="B34:G39">MMULT(L, Transl)+E</f>
        <v>0.8039982684459912</v>
      </c>
      <c r="C34">
        <v>0.36942831641932078</v>
      </c>
      <c r="D34">
        <v>0.5037697157019686</v>
      </c>
      <c r="E34">
        <v>0.32011709688757078</v>
      </c>
      <c r="F34">
        <v>0.48433871870212908</v>
      </c>
      <c r="G34">
        <v>0.49945547984623845</v>
      </c>
      <c r="I34">
        <f t="array" ref="I34:N39">greeksigma*2</f>
        <v>1.6079965368919824</v>
      </c>
      <c r="J34">
        <v>0.73885663283864156</v>
      </c>
      <c r="K34">
        <v>1.0075394314039372</v>
      </c>
      <c r="L34">
        <v>0.64023419377514157</v>
      </c>
      <c r="M34">
        <v>0.96867743740425816</v>
      </c>
      <c r="N34">
        <v>0.9989109596924769</v>
      </c>
    </row>
    <row r="35" spans="2:14" x14ac:dyDescent="0.25">
      <c r="B35">
        <v>0.36942831641932078</v>
      </c>
      <c r="C35">
        <v>0.83301895382305835</v>
      </c>
      <c r="D35">
        <v>0.41083782280168801</v>
      </c>
      <c r="E35">
        <v>0.26106414702524894</v>
      </c>
      <c r="F35">
        <v>0.39499131942234839</v>
      </c>
      <c r="G35">
        <v>0.40731944682398291</v>
      </c>
      <c r="I35">
        <v>0.73885663283864156</v>
      </c>
      <c r="J35">
        <v>1.6660379076461167</v>
      </c>
      <c r="K35">
        <v>0.82167564560337603</v>
      </c>
      <c r="L35">
        <v>0.52212829405049788</v>
      </c>
      <c r="M35">
        <v>0.78998263884469677</v>
      </c>
      <c r="N35">
        <v>0.81463889364796582</v>
      </c>
    </row>
    <row r="36" spans="2:14" x14ac:dyDescent="0.25">
      <c r="B36">
        <v>0.5037697157019686</v>
      </c>
      <c r="C36">
        <v>0.41083782280168801</v>
      </c>
      <c r="D36">
        <v>0.80499742369549177</v>
      </c>
      <c r="E36">
        <v>0.35599927044468538</v>
      </c>
      <c r="F36">
        <v>0.53862862115930421</v>
      </c>
      <c r="G36">
        <v>0.5554398317791468</v>
      </c>
      <c r="I36">
        <v>1.0075394314039372</v>
      </c>
      <c r="J36">
        <v>0.82167564560337603</v>
      </c>
      <c r="K36">
        <v>1.6099948473909835</v>
      </c>
      <c r="L36">
        <v>0.71199854088937076</v>
      </c>
      <c r="M36">
        <v>1.0772572423186084</v>
      </c>
      <c r="N36">
        <v>1.1108796635582936</v>
      </c>
    </row>
    <row r="37" spans="2:14" x14ac:dyDescent="0.25">
      <c r="B37">
        <v>0.32011709688757078</v>
      </c>
      <c r="C37">
        <v>0.26106414702524894</v>
      </c>
      <c r="D37">
        <v>0.35599927044468538</v>
      </c>
      <c r="E37">
        <v>0.73299047894225766</v>
      </c>
      <c r="F37">
        <v>0.34226795524183168</v>
      </c>
      <c r="G37">
        <v>0.35295052660539744</v>
      </c>
      <c r="I37">
        <v>0.64023419377514157</v>
      </c>
      <c r="J37">
        <v>0.52212829405049788</v>
      </c>
      <c r="K37">
        <v>0.71199854088937076</v>
      </c>
      <c r="L37">
        <v>1.4659809578845153</v>
      </c>
      <c r="M37">
        <v>0.68453591048366336</v>
      </c>
      <c r="N37">
        <v>0.70590105321079488</v>
      </c>
    </row>
    <row r="38" spans="2:14" x14ac:dyDescent="0.25">
      <c r="B38">
        <v>0.48433871870212908</v>
      </c>
      <c r="C38">
        <v>0.39499131942234839</v>
      </c>
      <c r="D38">
        <v>0.53862862115930421</v>
      </c>
      <c r="E38">
        <v>0.34226795524183168</v>
      </c>
      <c r="F38">
        <v>0.77999774601336547</v>
      </c>
      <c r="G38">
        <v>0.53401585695792719</v>
      </c>
      <c r="I38">
        <v>0.96867743740425816</v>
      </c>
      <c r="J38">
        <v>0.78998263884469677</v>
      </c>
      <c r="K38">
        <v>1.0772572423186084</v>
      </c>
      <c r="L38">
        <v>0.68453591048366336</v>
      </c>
      <c r="M38">
        <v>1.5599954920267309</v>
      </c>
      <c r="N38">
        <v>1.0680317139158544</v>
      </c>
    </row>
    <row r="39" spans="2:14" x14ac:dyDescent="0.25">
      <c r="B39">
        <v>0.49945547984623845</v>
      </c>
      <c r="C39">
        <v>0.40731944682398291</v>
      </c>
      <c r="D39">
        <v>0.5554398317791468</v>
      </c>
      <c r="E39">
        <v>0.35295052660539744</v>
      </c>
      <c r="F39">
        <v>0.53401585695792719</v>
      </c>
      <c r="G39">
        <v>0.82499691034512534</v>
      </c>
      <c r="I39">
        <v>0.9989109596924769</v>
      </c>
      <c r="J39">
        <v>0.81463889364796582</v>
      </c>
      <c r="K39">
        <v>1.1108796635582936</v>
      </c>
      <c r="L39">
        <v>0.70590105321079488</v>
      </c>
      <c r="M39">
        <v>1.0680317139158544</v>
      </c>
      <c r="N39">
        <v>1.6499938206902507</v>
      </c>
    </row>
    <row r="41" spans="2:14" x14ac:dyDescent="0.25">
      <c r="I41" t="s">
        <v>10</v>
      </c>
    </row>
    <row r="42" spans="2:14" x14ac:dyDescent="0.25">
      <c r="B42">
        <f t="array" ref="B42:G47">MMULT(Scovar,MINVERSE(greeksigma))</f>
        <v>1.0000033089051263</v>
      </c>
      <c r="C42">
        <v>5.5612158114573318E-2</v>
      </c>
      <c r="D42">
        <v>-1.5404286897219788E-2</v>
      </c>
      <c r="E42">
        <v>9.2511812638316954E-2</v>
      </c>
      <c r="F42">
        <v>-0.12717911868877291</v>
      </c>
      <c r="G42">
        <v>3.8437333781621952E-2</v>
      </c>
      <c r="I42">
        <f t="array" ref="I42:N47">MMULT(Scovar, MINVERSE(greeksigma))</f>
        <v>1.0000033089051263</v>
      </c>
      <c r="J42">
        <v>5.5612158114573318E-2</v>
      </c>
      <c r="K42">
        <v>-1.5404286897219788E-2</v>
      </c>
      <c r="L42">
        <v>9.2511812638316954E-2</v>
      </c>
      <c r="M42">
        <v>-0.12717911868877291</v>
      </c>
      <c r="N42">
        <v>3.8437333781621952E-2</v>
      </c>
    </row>
    <row r="43" spans="2:14" x14ac:dyDescent="0.25">
      <c r="B43">
        <v>8.4266723659099874E-2</v>
      </c>
      <c r="C43">
        <v>0.99997409659342718</v>
      </c>
      <c r="D43">
        <v>9.057550922844182E-2</v>
      </c>
      <c r="E43">
        <v>4.3294208967424086E-2</v>
      </c>
      <c r="F43">
        <v>-8.7678792596643296E-2</v>
      </c>
      <c r="G43">
        <v>-0.11050279766802507</v>
      </c>
      <c r="I43">
        <v>8.4266723659099874E-2</v>
      </c>
      <c r="J43">
        <v>0.99997409659342718</v>
      </c>
      <c r="K43">
        <v>9.057550922844182E-2</v>
      </c>
      <c r="L43">
        <v>4.3294208967424086E-2</v>
      </c>
      <c r="M43">
        <v>-8.7678792596643296E-2</v>
      </c>
      <c r="N43">
        <v>-0.11050279766802507</v>
      </c>
    </row>
    <row r="44" spans="2:14" x14ac:dyDescent="0.25">
      <c r="B44">
        <v>-1.0741880090107792E-2</v>
      </c>
      <c r="C44">
        <v>4.1677452859716246E-2</v>
      </c>
      <c r="D44">
        <v>1.0000071765777525</v>
      </c>
      <c r="E44">
        <v>-3.3545171555485975E-2</v>
      </c>
      <c r="F44">
        <v>4.7189937648561331E-2</v>
      </c>
      <c r="G44">
        <v>-4.5351870611541223E-2</v>
      </c>
      <c r="I44">
        <v>-1.0741880090107792E-2</v>
      </c>
      <c r="J44">
        <v>4.1677452859716246E-2</v>
      </c>
      <c r="K44">
        <v>1.0000071765777525</v>
      </c>
      <c r="L44">
        <v>-3.3545171555485975E-2</v>
      </c>
      <c r="M44">
        <v>4.7189937648561331E-2</v>
      </c>
      <c r="N44">
        <v>-4.5351870611541223E-2</v>
      </c>
    </row>
    <row r="45" spans="2:14" x14ac:dyDescent="0.25">
      <c r="B45">
        <v>0.13355780739450962</v>
      </c>
      <c r="C45">
        <v>4.124765574351201E-2</v>
      </c>
      <c r="D45">
        <v>-6.9468574362188062E-2</v>
      </c>
      <c r="E45">
        <v>1.0000139703272328</v>
      </c>
      <c r="F45">
        <v>-3.9183130622848894E-2</v>
      </c>
      <c r="G45">
        <v>-4.3579050724995794E-2</v>
      </c>
      <c r="I45">
        <v>0.13355780739450962</v>
      </c>
      <c r="J45">
        <v>4.124765574351201E-2</v>
      </c>
      <c r="K45">
        <v>-6.9468574362188062E-2</v>
      </c>
      <c r="L45">
        <v>1.0000139703272328</v>
      </c>
      <c r="M45">
        <v>-3.9183130622848894E-2</v>
      </c>
      <c r="N45">
        <v>-4.3579050724995794E-2</v>
      </c>
    </row>
    <row r="46" spans="2:14" x14ac:dyDescent="0.25">
      <c r="B46">
        <v>-9.4983664347741747E-2</v>
      </c>
      <c r="C46">
        <v>-4.3239440468767709E-2</v>
      </c>
      <c r="D46">
        <v>5.0540370637861431E-2</v>
      </c>
      <c r="E46">
        <v>-2.026286005693706E-2</v>
      </c>
      <c r="F46">
        <v>1.0000044563186254</v>
      </c>
      <c r="G46">
        <v>8.0138229922771309E-2</v>
      </c>
      <c r="I46">
        <v>-9.4983664347741747E-2</v>
      </c>
      <c r="J46">
        <v>-4.3239440468767709E-2</v>
      </c>
      <c r="K46">
        <v>5.0540370637861431E-2</v>
      </c>
      <c r="L46">
        <v>-2.026286005693706E-2</v>
      </c>
      <c r="M46">
        <v>1.0000044563186254</v>
      </c>
      <c r="N46">
        <v>8.0138229922771309E-2</v>
      </c>
    </row>
    <row r="47" spans="2:14" x14ac:dyDescent="0.25">
      <c r="B47">
        <v>3.0036615753903206E-2</v>
      </c>
      <c r="C47">
        <v>-5.7021620550759627E-2</v>
      </c>
      <c r="D47">
        <v>-5.0831565075926677E-2</v>
      </c>
      <c r="E47">
        <v>-2.3583730487703763E-2</v>
      </c>
      <c r="F47">
        <v>8.385643597486292E-2</v>
      </c>
      <c r="G47">
        <v>1.0000051537060139</v>
      </c>
      <c r="I47">
        <v>3.0036615753903206E-2</v>
      </c>
      <c r="J47">
        <v>-5.7021620550759627E-2</v>
      </c>
      <c r="K47">
        <v>-5.0831565075926677E-2</v>
      </c>
      <c r="L47">
        <v>-2.3583730487703763E-2</v>
      </c>
      <c r="M47">
        <v>8.385643597486292E-2</v>
      </c>
      <c r="N47">
        <v>1.0000051537060139</v>
      </c>
    </row>
    <row r="49" spans="2:3" x14ac:dyDescent="0.25">
      <c r="B49">
        <f>INDEX(B42:G47,1,1)</f>
        <v>1.0000033089051263</v>
      </c>
    </row>
    <row r="50" spans="2:3" x14ac:dyDescent="0.25">
      <c r="B50">
        <f>INDEX(B42:G47,2,2)</f>
        <v>0.99997409659342718</v>
      </c>
    </row>
    <row r="51" spans="2:3" x14ac:dyDescent="0.25">
      <c r="B51">
        <f>INDEX(B42:G47, 3,3)</f>
        <v>1.0000071765777525</v>
      </c>
    </row>
    <row r="52" spans="2:3" x14ac:dyDescent="0.25">
      <c r="B52">
        <f>INDEX(B42:G47,4,4)</f>
        <v>1.0000139703272328</v>
      </c>
    </row>
    <row r="53" spans="2:3" x14ac:dyDescent="0.25">
      <c r="B53">
        <f>INDEX(B42:G47, 5,5 )</f>
        <v>1.0000044563186254</v>
      </c>
    </row>
    <row r="54" spans="2:3" x14ac:dyDescent="0.25">
      <c r="B54">
        <f>INDEX(B42:G47,6,6)</f>
        <v>1.0000051537060139</v>
      </c>
    </row>
    <row r="55" spans="2:3" x14ac:dyDescent="0.25">
      <c r="B55">
        <f>SUM(B49:B54)</f>
        <v>6.0000081624281778</v>
      </c>
    </row>
    <row r="57" spans="2:3" x14ac:dyDescent="0.25">
      <c r="B57">
        <f>LN(MDETERM(greeksigma))+B55-LN(MDETERM(Scovar))-6</f>
        <v>6.0881968617920279E-2</v>
      </c>
    </row>
    <row r="58" spans="2:3" x14ac:dyDescent="0.25">
      <c r="B58">
        <f>B57*357</f>
        <v>21.73486279659754</v>
      </c>
      <c r="C58" t="s">
        <v>11</v>
      </c>
    </row>
    <row r="59" spans="2:3" x14ac:dyDescent="0.25">
      <c r="B59">
        <f>CHIDIST(B58,9)</f>
        <v>9.7583419513431781E-3</v>
      </c>
      <c r="C59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confirmatory factor analysis</vt:lpstr>
      <vt:lpstr>E</vt:lpstr>
      <vt:lpstr>Error</vt:lpstr>
      <vt:lpstr>greeksigma</vt:lpstr>
      <vt:lpstr>L</vt:lpstr>
      <vt:lpstr>LL_Calc</vt:lpstr>
      <vt:lpstr>LL_Name</vt:lpstr>
      <vt:lpstr>Ltransl</vt:lpstr>
      <vt:lpstr>Scovar</vt:lpstr>
      <vt:lpstr>Sigma</vt:lpstr>
      <vt:lpstr>SIgmaCalc</vt:lpstr>
      <vt:lpstr>Sigmaname</vt:lpstr>
      <vt:lpstr>Sname</vt:lpstr>
      <vt:lpstr>Transl</vt:lpstr>
    </vt:vector>
  </TitlesOfParts>
  <Company>QueensBorough Community College / CUNY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Moretti, David</cp:lastModifiedBy>
  <dcterms:created xsi:type="dcterms:W3CDTF">2017-09-05T14:00:28Z</dcterms:created>
  <dcterms:modified xsi:type="dcterms:W3CDTF">2017-10-31T16:33:39Z</dcterms:modified>
</cp:coreProperties>
</file>